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dphannah/Desktop/"/>
    </mc:Choice>
  </mc:AlternateContent>
  <xr:revisionPtr revIDLastSave="0" documentId="13_ncr:1_{62B7857A-FB2B-B944-8CA9-FA25B4B8CB45}" xr6:coauthVersionLast="47" xr6:coauthVersionMax="47" xr10:uidLastSave="{00000000-0000-0000-0000-000000000000}"/>
  <bookViews>
    <workbookView xWindow="0" yWindow="500" windowWidth="35840" windowHeight="21100" tabRatio="500" xr2:uid="{00000000-000D-0000-FFFF-FFFF00000000}"/>
  </bookViews>
  <sheets>
    <sheet name="Vehicles" sheetId="1" r:id="rId1"/>
    <sheet name="Race Day" sheetId="2" r:id="rId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5" i="2" l="1"/>
  <c r="M17" i="2"/>
  <c r="H17" i="2" s="1"/>
  <c r="AG23" i="1"/>
  <c r="Q17" i="2" s="1"/>
  <c r="M10" i="2"/>
  <c r="H10" i="2" s="1"/>
  <c r="M11" i="2"/>
  <c r="H11" i="2" s="1"/>
  <c r="M12" i="2"/>
  <c r="H12" i="2" s="1"/>
  <c r="M13" i="2"/>
  <c r="H13" i="2" s="1"/>
  <c r="M14" i="2"/>
  <c r="H14" i="2" s="1"/>
  <c r="M15" i="2"/>
  <c r="M16" i="2"/>
  <c r="H16" i="2" s="1"/>
  <c r="M9" i="2"/>
  <c r="H9" i="2" s="1"/>
  <c r="E10" i="2"/>
  <c r="E11" i="2"/>
  <c r="E12" i="2"/>
  <c r="E13" i="2"/>
  <c r="E14" i="2"/>
  <c r="E15" i="2"/>
  <c r="E16" i="2"/>
  <c r="E17" i="2"/>
  <c r="E9" i="2"/>
  <c r="G10" i="2"/>
  <c r="G11" i="2"/>
  <c r="G12" i="2"/>
  <c r="G13" i="2"/>
  <c r="G14" i="2"/>
  <c r="G15" i="2"/>
  <c r="G16" i="2"/>
  <c r="G17" i="2"/>
  <c r="G9" i="2"/>
  <c r="AF16" i="1"/>
  <c r="P10" i="2" s="1"/>
  <c r="AF17" i="1"/>
  <c r="AF18" i="1"/>
  <c r="P12" i="2" s="1"/>
  <c r="AF19" i="1"/>
  <c r="AF20" i="1"/>
  <c r="AF21" i="1"/>
  <c r="AF22" i="1"/>
  <c r="P16" i="2" s="1"/>
  <c r="AF23" i="1"/>
  <c r="AF15" i="1"/>
  <c r="P9" i="2" s="1"/>
  <c r="AG15" i="1"/>
  <c r="Q9" i="2" s="1"/>
  <c r="AG16" i="1"/>
  <c r="Q10" i="2"/>
  <c r="AG17" i="1"/>
  <c r="Q11" i="2"/>
  <c r="AG18" i="1"/>
  <c r="Q12" i="2"/>
  <c r="AG19" i="1"/>
  <c r="Q13" i="2"/>
  <c r="AG20" i="1"/>
  <c r="Q14" i="2" s="1"/>
  <c r="AG21" i="1"/>
  <c r="Q15" i="2" s="1"/>
  <c r="AG22" i="1"/>
  <c r="Q16" i="2"/>
  <c r="P11" i="2"/>
  <c r="P13" i="2"/>
  <c r="P14" i="2"/>
  <c r="P15" i="2"/>
  <c r="P17" i="2"/>
  <c r="AH15" i="1"/>
  <c r="R9" i="2"/>
  <c r="AH16" i="1"/>
  <c r="R10" i="2" s="1"/>
  <c r="E28" i="2" s="1"/>
  <c r="AH17" i="1"/>
  <c r="R11" i="2"/>
  <c r="AH18" i="1"/>
  <c r="R12" i="2" s="1"/>
  <c r="AH19" i="1"/>
  <c r="R13" i="2" s="1"/>
  <c r="AH20" i="1"/>
  <c r="R14" i="2" s="1"/>
  <c r="AH21" i="1"/>
  <c r="R15" i="2"/>
  <c r="AH22" i="1"/>
  <c r="R16" i="2" s="1"/>
  <c r="AH23" i="1"/>
  <c r="R17" i="2"/>
  <c r="I22" i="2"/>
  <c r="I24" i="2"/>
  <c r="I23" i="2"/>
  <c r="I25" i="2"/>
  <c r="I26" i="2"/>
  <c r="I27" i="2"/>
  <c r="I28" i="2"/>
  <c r="I29" i="2"/>
  <c r="I30" i="2"/>
  <c r="D10" i="2"/>
  <c r="F10" i="2"/>
  <c r="D11" i="2"/>
  <c r="F11" i="2"/>
  <c r="D12" i="2"/>
  <c r="F12" i="2"/>
  <c r="D13" i="2"/>
  <c r="F13" i="2"/>
  <c r="D14" i="2"/>
  <c r="F14" i="2"/>
  <c r="D15" i="2"/>
  <c r="F15" i="2"/>
  <c r="D16" i="2"/>
  <c r="F16" i="2"/>
  <c r="D17" i="2"/>
  <c r="F17" i="2"/>
  <c r="F9" i="2"/>
  <c r="D9" i="2"/>
  <c r="J10" i="2"/>
  <c r="K10" i="2"/>
  <c r="L10" i="2"/>
  <c r="N10" i="2"/>
  <c r="J11" i="2"/>
  <c r="K11" i="2"/>
  <c r="L11" i="2"/>
  <c r="N11" i="2"/>
  <c r="J12" i="2"/>
  <c r="K12" i="2"/>
  <c r="L12" i="2"/>
  <c r="N12" i="2"/>
  <c r="J13" i="2"/>
  <c r="K13" i="2"/>
  <c r="L13" i="2"/>
  <c r="N13" i="2"/>
  <c r="J14" i="2"/>
  <c r="K14" i="2"/>
  <c r="L14" i="2"/>
  <c r="N14" i="2"/>
  <c r="J15" i="2"/>
  <c r="K15" i="2"/>
  <c r="L15" i="2"/>
  <c r="N15" i="2"/>
  <c r="J16" i="2"/>
  <c r="K16" i="2"/>
  <c r="L16" i="2"/>
  <c r="N16" i="2"/>
  <c r="J17" i="2"/>
  <c r="K17" i="2"/>
  <c r="L17" i="2"/>
  <c r="N17" i="2"/>
  <c r="N9" i="2"/>
  <c r="L9" i="2"/>
  <c r="K9" i="2"/>
  <c r="J9" i="2"/>
  <c r="AC16" i="1"/>
  <c r="D16" i="1"/>
  <c r="AD16" i="1"/>
  <c r="AC17" i="1"/>
  <c r="D17" i="1"/>
  <c r="AD17" i="1"/>
  <c r="AC18" i="1"/>
  <c r="D18" i="1"/>
  <c r="AD18" i="1"/>
  <c r="AC19" i="1"/>
  <c r="D19" i="1"/>
  <c r="AD19" i="1"/>
  <c r="AC20" i="1"/>
  <c r="D20" i="1"/>
  <c r="AD20" i="1"/>
  <c r="AC21" i="1"/>
  <c r="D21" i="1"/>
  <c r="AD21" i="1"/>
  <c r="AC22" i="1"/>
  <c r="D22" i="1"/>
  <c r="AD22" i="1"/>
  <c r="AC23" i="1"/>
  <c r="D23" i="1"/>
  <c r="AD23" i="1"/>
  <c r="AC15" i="1"/>
  <c r="D15" i="1"/>
  <c r="AD15" i="1"/>
  <c r="T14" i="2" l="1"/>
  <c r="T15" i="2"/>
  <c r="T13" i="2"/>
  <c r="T9" i="2"/>
  <c r="T17" i="2"/>
  <c r="T12" i="2"/>
  <c r="T11" i="2"/>
  <c r="T10" i="2"/>
  <c r="T16" i="2"/>
  <c r="E24" i="2"/>
  <c r="E22" i="2"/>
  <c r="E23" i="2"/>
  <c r="E26" i="2" l="1"/>
  <c r="H26" i="2" s="1"/>
  <c r="H24" i="2" l="1"/>
  <c r="H22" i="2"/>
  <c r="H23" i="2"/>
  <c r="H25" i="2"/>
  <c r="H30" i="2"/>
  <c r="H29" i="2"/>
  <c r="H28" i="2"/>
  <c r="H27" i="2"/>
  <c r="L23" i="2" l="1"/>
  <c r="N24" i="2"/>
  <c r="M21" i="2"/>
</calcChain>
</file>

<file path=xl/sharedStrings.xml><?xml version="1.0" encoding="utf-8"?>
<sst xmlns="http://schemas.openxmlformats.org/spreadsheetml/2006/main" count="169" uniqueCount="71">
  <si>
    <t>Team 1</t>
  </si>
  <si>
    <t>Team</t>
  </si>
  <si>
    <t>Engine</t>
  </si>
  <si>
    <t>Chassis</t>
  </si>
  <si>
    <t>Wheels</t>
  </si>
  <si>
    <t>Roll Cage</t>
  </si>
  <si>
    <t>Body</t>
  </si>
  <si>
    <t>Performance</t>
  </si>
  <si>
    <t>Vehicle Builder</t>
  </si>
  <si>
    <t>Race Day Results</t>
  </si>
  <si>
    <t>Speed</t>
  </si>
  <si>
    <t>Maneuverability</t>
  </si>
  <si>
    <t>Design</t>
  </si>
  <si>
    <t>Budget</t>
  </si>
  <si>
    <t>Weights</t>
  </si>
  <si>
    <t>Manueverability</t>
  </si>
  <si>
    <t>Race Results</t>
  </si>
  <si>
    <t>1st Place</t>
  </si>
  <si>
    <t>2nd Place</t>
  </si>
  <si>
    <t>3rd Place</t>
  </si>
  <si>
    <t>Stunt Winner</t>
  </si>
  <si>
    <t>Design Winner</t>
  </si>
  <si>
    <t>Prize</t>
  </si>
  <si>
    <t>Winner</t>
  </si>
  <si>
    <t>Team 2</t>
  </si>
  <si>
    <t>Team 3</t>
  </si>
  <si>
    <t>Team 4</t>
  </si>
  <si>
    <t>Team 5</t>
  </si>
  <si>
    <t>Team 6</t>
  </si>
  <si>
    <t>Team 7</t>
  </si>
  <si>
    <t>Team 8</t>
  </si>
  <si>
    <t>Team 9</t>
  </si>
  <si>
    <t>Pit Crew</t>
  </si>
  <si>
    <t>Driver</t>
  </si>
  <si>
    <t>Budget?</t>
  </si>
  <si>
    <t xml:space="preserve"> </t>
  </si>
  <si>
    <t>F</t>
  </si>
  <si>
    <t>M</t>
  </si>
  <si>
    <t>Fem Driver</t>
  </si>
  <si>
    <t>Boosts</t>
  </si>
  <si>
    <t>Maneuver</t>
  </si>
  <si>
    <t>Tiebreaker Advantage</t>
  </si>
  <si>
    <t>Maneuverability  Survival</t>
  </si>
  <si>
    <t>Bonuses</t>
  </si>
  <si>
    <t>Stunt Course</t>
  </si>
  <si>
    <t>Design Specs</t>
  </si>
  <si>
    <t>Winnings</t>
  </si>
  <si>
    <t>Size</t>
  </si>
  <si>
    <t>SpeedMax</t>
  </si>
  <si>
    <t>Deluxe</t>
  </si>
  <si>
    <t>Protecto</t>
  </si>
  <si>
    <t>PowerGo</t>
  </si>
  <si>
    <t>Titanium</t>
  </si>
  <si>
    <t>Aluminum</t>
  </si>
  <si>
    <t>Steel</t>
  </si>
  <si>
    <t>Econo</t>
  </si>
  <si>
    <t>Used</t>
  </si>
  <si>
    <t>HuffNPuff</t>
  </si>
  <si>
    <t>Standard</t>
  </si>
  <si>
    <t>None</t>
  </si>
  <si>
    <t>Plastic</t>
  </si>
  <si>
    <t>Fiber</t>
  </si>
  <si>
    <t>Red McCombs' Soapbox Emporium</t>
  </si>
  <si>
    <t>Cost</t>
  </si>
  <si>
    <t>Height</t>
  </si>
  <si>
    <t>M/F</t>
  </si>
  <si>
    <t>Model</t>
  </si>
  <si>
    <t>Under</t>
  </si>
  <si>
    <t>Completion?</t>
  </si>
  <si>
    <t>Basic</t>
  </si>
  <si>
    <t>Soapbox Derby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</si>
</sst>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8"/>
      <color theme="1"/>
      <name val="Calibri"/>
      <scheme val="minor"/>
    </font>
    <font>
      <sz val="20"/>
      <color theme="1"/>
      <name val="Calibri"/>
      <scheme val="minor"/>
    </font>
    <font>
      <sz val="12"/>
      <color rgb="FFFF0000"/>
      <name val="Calibri"/>
      <family val="2"/>
      <scheme val="minor"/>
    </font>
    <font>
      <b/>
      <sz val="18"/>
      <color rgb="FFFF0000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</borders>
  <cellStyleXfs count="9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9">
    <xf numFmtId="0" fontId="0" fillId="0" borderId="0" xfId="0"/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1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1" fontId="0" fillId="0" borderId="5" xfId="0" applyNumberFormat="1" applyBorder="1" applyAlignment="1">
      <alignment horizontal="left"/>
    </xf>
    <xf numFmtId="1" fontId="0" fillId="0" borderId="6" xfId="0" applyNumberFormat="1" applyBorder="1" applyAlignment="1">
      <alignment horizontal="left"/>
    </xf>
    <xf numFmtId="1" fontId="0" fillId="0" borderId="7" xfId="0" applyNumberFormat="1" applyBorder="1" applyAlignment="1">
      <alignment horizontal="left"/>
    </xf>
    <xf numFmtId="1" fontId="0" fillId="0" borderId="8" xfId="0" applyNumberFormat="1" applyBorder="1" applyAlignment="1">
      <alignment horizontal="left"/>
    </xf>
    <xf numFmtId="1" fontId="0" fillId="0" borderId="9" xfId="0" applyNumberFormat="1" applyBorder="1" applyAlignment="1">
      <alignment horizontal="left"/>
    </xf>
    <xf numFmtId="1" fontId="0" fillId="0" borderId="10" xfId="0" applyNumberFormat="1" applyBorder="1" applyAlignment="1">
      <alignment horizontal="left"/>
    </xf>
    <xf numFmtId="1" fontId="0" fillId="0" borderId="11" xfId="0" applyNumberFormat="1" applyBorder="1" applyAlignment="1">
      <alignment horizontal="left"/>
    </xf>
    <xf numFmtId="1" fontId="0" fillId="0" borderId="12" xfId="0" applyNumberFormat="1" applyBorder="1" applyAlignment="1">
      <alignment horizontal="left"/>
    </xf>
    <xf numFmtId="164" fontId="0" fillId="0" borderId="0" xfId="0" applyNumberFormat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7" xfId="0" applyBorder="1" applyAlignment="1">
      <alignment horizontal="left"/>
    </xf>
    <xf numFmtId="0" fontId="0" fillId="0" borderId="0" xfId="0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64" fontId="0" fillId="0" borderId="9" xfId="0" applyNumberFormat="1" applyBorder="1" applyAlignment="1">
      <alignment horizontal="left"/>
    </xf>
    <xf numFmtId="164" fontId="0" fillId="0" borderId="12" xfId="0" applyNumberForma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6" borderId="13" xfId="0" applyFill="1" applyBorder="1" applyAlignment="1">
      <alignment horizontal="left"/>
    </xf>
    <xf numFmtId="0" fontId="0" fillId="6" borderId="14" xfId="0" applyFill="1" applyBorder="1" applyAlignment="1">
      <alignment horizontal="left"/>
    </xf>
    <xf numFmtId="0" fontId="0" fillId="6" borderId="15" xfId="0" applyFill="1" applyBorder="1" applyAlignment="1">
      <alignment horizontal="left"/>
    </xf>
    <xf numFmtId="0" fontId="0" fillId="7" borderId="13" xfId="0" applyFill="1" applyBorder="1" applyAlignment="1">
      <alignment horizontal="left"/>
    </xf>
    <xf numFmtId="0" fontId="0" fillId="7" borderId="14" xfId="0" applyFill="1" applyBorder="1" applyAlignment="1">
      <alignment horizontal="left"/>
    </xf>
    <xf numFmtId="0" fontId="0" fillId="7" borderId="15" xfId="0" applyFill="1" applyBorder="1" applyAlignment="1">
      <alignment horizontal="left"/>
    </xf>
    <xf numFmtId="0" fontId="0" fillId="8" borderId="13" xfId="0" applyFill="1" applyBorder="1" applyAlignment="1">
      <alignment horizontal="left"/>
    </xf>
    <xf numFmtId="0" fontId="0" fillId="8" borderId="15" xfId="0" applyFill="1" applyBorder="1" applyAlignment="1">
      <alignment horizontal="left"/>
    </xf>
    <xf numFmtId="0" fontId="0" fillId="7" borderId="8" xfId="0" applyFill="1" applyBorder="1" applyAlignment="1">
      <alignment horizontal="left"/>
    </xf>
    <xf numFmtId="0" fontId="0" fillId="8" borderId="14" xfId="0" applyFill="1" applyBorder="1" applyAlignment="1">
      <alignment horizontal="left"/>
    </xf>
    <xf numFmtId="0" fontId="6" fillId="0" borderId="10" xfId="0" applyFont="1" applyBorder="1"/>
    <xf numFmtId="0" fontId="6" fillId="0" borderId="9" xfId="0" applyFont="1" applyBorder="1"/>
    <xf numFmtId="0" fontId="0" fillId="7" borderId="9" xfId="0" applyFill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8" xfId="0" applyFont="1" applyBorder="1" applyAlignment="1">
      <alignment horizontal="center"/>
    </xf>
  </cellXfs>
  <cellStyles count="9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406400</xdr:colOff>
      <xdr:row>5</xdr:row>
      <xdr:rowOff>12700</xdr:rowOff>
    </xdr:from>
    <xdr:to>
      <xdr:col>30</xdr:col>
      <xdr:colOff>127000</xdr:colOff>
      <xdr:row>10</xdr:row>
      <xdr:rowOff>177800</xdr:rowOff>
    </xdr:to>
    <xdr:pic>
      <xdr:nvPicPr>
        <xdr:cNvPr id="1025" name="Picture 1" descr="//res.freestockphotos.biz/thumbs/8/8075-illustration-of-a-soapbox-car-th.pn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80600" y="1193800"/>
          <a:ext cx="14732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660400</xdr:colOff>
      <xdr:row>20</xdr:row>
      <xdr:rowOff>38100</xdr:rowOff>
    </xdr:from>
    <xdr:to>
      <xdr:col>17</xdr:col>
      <xdr:colOff>190500</xdr:colOff>
      <xdr:row>31</xdr:row>
      <xdr:rowOff>0</xdr:rowOff>
    </xdr:to>
    <xdr:pic>
      <xdr:nvPicPr>
        <xdr:cNvPr id="2049" name="Picture 1" descr="//www.clker.com/cliparts/B/L/p/n/i/S/trophy-hi.png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06300" y="4102100"/>
          <a:ext cx="1524000" cy="218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I34"/>
  <sheetViews>
    <sheetView showGridLines="0" tabSelected="1" zoomScale="125" zoomScaleNormal="125" zoomScalePageLayoutView="125" workbookViewId="0">
      <selection activeCell="AL11" sqref="AL11"/>
    </sheetView>
  </sheetViews>
  <sheetFormatPr baseColWidth="10" defaultColWidth="7.6640625" defaultRowHeight="16" x14ac:dyDescent="0.2"/>
  <cols>
    <col min="1" max="2" width="7.6640625" style="1"/>
    <col min="3" max="3" width="10.1640625" style="1" bestFit="1" customWidth="1"/>
    <col min="4" max="4" width="7.6640625" style="1"/>
    <col min="5" max="7" width="0" style="1" hidden="1" customWidth="1"/>
    <col min="8" max="8" width="11" style="1" bestFit="1" customWidth="1"/>
    <col min="9" max="9" width="7.6640625" style="1"/>
    <col min="10" max="12" width="0" style="1" hidden="1" customWidth="1"/>
    <col min="13" max="13" width="7.6640625" style="1"/>
    <col min="14" max="14" width="13" style="1" customWidth="1"/>
    <col min="15" max="17" width="0" style="1" hidden="1" customWidth="1"/>
    <col min="18" max="18" width="11.5" style="1" customWidth="1"/>
    <col min="19" max="19" width="13" style="1" customWidth="1"/>
    <col min="20" max="22" width="0" style="1" hidden="1" customWidth="1"/>
    <col min="23" max="24" width="13.6640625" style="1" customWidth="1"/>
    <col min="25" max="27" width="0" style="1" hidden="1" customWidth="1"/>
    <col min="28" max="31" width="7.6640625" style="1"/>
    <col min="32" max="35" width="7.6640625" style="1" hidden="1" customWidth="1"/>
    <col min="36" max="36" width="7.6640625" style="1" customWidth="1"/>
    <col min="37" max="16384" width="7.6640625" style="1"/>
  </cols>
  <sheetData>
    <row r="2" spans="2:35" ht="26" x14ac:dyDescent="0.3">
      <c r="B2" s="64" t="s">
        <v>70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6"/>
    </row>
    <row r="4" spans="2:35" ht="24" x14ac:dyDescent="0.3">
      <c r="B4" s="67" t="s">
        <v>8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9"/>
    </row>
    <row r="6" spans="2:35" x14ac:dyDescent="0.2">
      <c r="C6" s="70" t="s">
        <v>62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2"/>
    </row>
    <row r="7" spans="2:35" x14ac:dyDescent="0.2">
      <c r="C7" s="12" t="s">
        <v>2</v>
      </c>
      <c r="D7" s="30"/>
      <c r="E7" s="1" t="s">
        <v>10</v>
      </c>
      <c r="F7" s="1" t="s">
        <v>40</v>
      </c>
      <c r="G7" s="1" t="s">
        <v>12</v>
      </c>
      <c r="H7" s="12" t="s">
        <v>3</v>
      </c>
      <c r="I7" s="30"/>
      <c r="J7" s="1" t="s">
        <v>10</v>
      </c>
      <c r="K7" s="1" t="s">
        <v>40</v>
      </c>
      <c r="L7" s="1" t="s">
        <v>12</v>
      </c>
      <c r="M7" s="12" t="s">
        <v>4</v>
      </c>
      <c r="N7" s="30"/>
      <c r="O7" s="1" t="s">
        <v>10</v>
      </c>
      <c r="P7" s="1" t="s">
        <v>40</v>
      </c>
      <c r="Q7" s="1" t="s">
        <v>12</v>
      </c>
      <c r="R7" s="12" t="s">
        <v>5</v>
      </c>
      <c r="S7" s="30"/>
      <c r="T7" s="1" t="s">
        <v>10</v>
      </c>
      <c r="U7" s="1" t="s">
        <v>40</v>
      </c>
      <c r="V7" s="1" t="s">
        <v>12</v>
      </c>
      <c r="W7" s="12" t="s">
        <v>6</v>
      </c>
      <c r="X7" s="30"/>
      <c r="Y7" s="1" t="s">
        <v>10</v>
      </c>
      <c r="Z7" s="1" t="s">
        <v>40</v>
      </c>
      <c r="AA7" s="1" t="s">
        <v>12</v>
      </c>
      <c r="AC7"/>
    </row>
    <row r="8" spans="2:35" x14ac:dyDescent="0.2">
      <c r="C8" s="7" t="s">
        <v>48</v>
      </c>
      <c r="D8" s="37">
        <v>300</v>
      </c>
      <c r="E8" s="1">
        <v>10</v>
      </c>
      <c r="F8" s="1">
        <v>10</v>
      </c>
      <c r="G8" s="1">
        <v>10</v>
      </c>
      <c r="H8" s="7" t="s">
        <v>52</v>
      </c>
      <c r="I8" s="37">
        <v>200</v>
      </c>
      <c r="J8" s="1">
        <v>10</v>
      </c>
      <c r="K8" s="1">
        <v>10</v>
      </c>
      <c r="L8" s="1">
        <v>10</v>
      </c>
      <c r="M8" s="7" t="s">
        <v>49</v>
      </c>
      <c r="N8" s="37">
        <v>200</v>
      </c>
      <c r="O8" s="1">
        <v>10</v>
      </c>
      <c r="P8" s="1">
        <v>10</v>
      </c>
      <c r="Q8" s="1">
        <v>10</v>
      </c>
      <c r="R8" s="7" t="s">
        <v>50</v>
      </c>
      <c r="S8" s="37">
        <v>200</v>
      </c>
      <c r="T8" s="1">
        <v>10</v>
      </c>
      <c r="U8" s="1">
        <v>10</v>
      </c>
      <c r="V8" s="1">
        <v>10</v>
      </c>
      <c r="W8" s="7" t="s">
        <v>61</v>
      </c>
      <c r="X8" s="37">
        <v>200</v>
      </c>
      <c r="Y8" s="1">
        <v>10</v>
      </c>
      <c r="Z8" s="1">
        <v>10</v>
      </c>
      <c r="AA8" s="1">
        <v>10</v>
      </c>
    </row>
    <row r="9" spans="2:35" x14ac:dyDescent="0.2">
      <c r="C9" s="7" t="s">
        <v>51</v>
      </c>
      <c r="D9" s="37">
        <v>100</v>
      </c>
      <c r="E9" s="1">
        <v>5</v>
      </c>
      <c r="F9" s="1">
        <v>5</v>
      </c>
      <c r="G9" s="1">
        <v>5</v>
      </c>
      <c r="H9" s="7" t="s">
        <v>53</v>
      </c>
      <c r="I9" s="37">
        <v>100</v>
      </c>
      <c r="J9" s="1">
        <v>5</v>
      </c>
      <c r="K9" s="1">
        <v>5</v>
      </c>
      <c r="L9" s="1">
        <v>5</v>
      </c>
      <c r="M9" s="7" t="s">
        <v>55</v>
      </c>
      <c r="N9" s="37">
        <v>100</v>
      </c>
      <c r="O9" s="1">
        <v>5</v>
      </c>
      <c r="P9" s="1">
        <v>5</v>
      </c>
      <c r="Q9" s="1">
        <v>5</v>
      </c>
      <c r="R9" s="7" t="s">
        <v>58</v>
      </c>
      <c r="S9" s="37">
        <v>150</v>
      </c>
      <c r="T9" s="1">
        <v>5</v>
      </c>
      <c r="U9" s="1">
        <v>5</v>
      </c>
      <c r="V9" s="1">
        <v>5</v>
      </c>
      <c r="W9" s="7" t="s">
        <v>60</v>
      </c>
      <c r="X9" s="37">
        <v>100</v>
      </c>
      <c r="Y9" s="1">
        <v>4</v>
      </c>
      <c r="Z9" s="1">
        <v>5</v>
      </c>
      <c r="AA9" s="1">
        <v>5</v>
      </c>
    </row>
    <row r="10" spans="2:35" x14ac:dyDescent="0.2">
      <c r="C10" s="9" t="s">
        <v>57</v>
      </c>
      <c r="D10" s="38">
        <v>50</v>
      </c>
      <c r="E10" s="1">
        <v>2</v>
      </c>
      <c r="F10" s="1">
        <v>2</v>
      </c>
      <c r="G10" s="1">
        <v>2</v>
      </c>
      <c r="H10" s="9" t="s">
        <v>54</v>
      </c>
      <c r="I10" s="38">
        <v>50</v>
      </c>
      <c r="J10" s="1">
        <v>2</v>
      </c>
      <c r="K10" s="1">
        <v>2</v>
      </c>
      <c r="L10" s="1">
        <v>2</v>
      </c>
      <c r="M10" s="9" t="s">
        <v>56</v>
      </c>
      <c r="N10" s="38">
        <v>0</v>
      </c>
      <c r="O10" s="1">
        <v>2</v>
      </c>
      <c r="P10" s="1">
        <v>2</v>
      </c>
      <c r="Q10" s="1">
        <v>2</v>
      </c>
      <c r="R10" s="9" t="s">
        <v>69</v>
      </c>
      <c r="S10" s="38">
        <v>100</v>
      </c>
      <c r="T10" s="1">
        <v>2</v>
      </c>
      <c r="U10" s="1">
        <v>2</v>
      </c>
      <c r="V10" s="1">
        <v>2</v>
      </c>
      <c r="W10" s="9" t="s">
        <v>59</v>
      </c>
      <c r="X10" s="38">
        <v>0</v>
      </c>
      <c r="Y10" s="1">
        <v>2</v>
      </c>
      <c r="Z10" s="1">
        <v>2</v>
      </c>
      <c r="AA10" s="1">
        <v>2</v>
      </c>
    </row>
    <row r="13" spans="2:35" x14ac:dyDescent="0.2">
      <c r="B13" s="73" t="s">
        <v>1</v>
      </c>
      <c r="C13" s="73" t="s">
        <v>47</v>
      </c>
      <c r="D13" s="32" t="s">
        <v>1</v>
      </c>
      <c r="E13" s="33"/>
      <c r="F13" s="33"/>
      <c r="G13" s="34"/>
      <c r="H13" s="32" t="s">
        <v>32</v>
      </c>
      <c r="I13" s="32" t="s">
        <v>33</v>
      </c>
      <c r="J13" s="3"/>
      <c r="K13" s="3"/>
      <c r="L13" s="3"/>
      <c r="M13" s="3"/>
      <c r="N13" s="32" t="s">
        <v>2</v>
      </c>
      <c r="O13" s="35"/>
      <c r="P13" s="35"/>
      <c r="Q13" s="35"/>
      <c r="R13" s="32" t="s">
        <v>3</v>
      </c>
      <c r="S13" s="32" t="s">
        <v>4</v>
      </c>
      <c r="T13" s="35"/>
      <c r="U13" s="35"/>
      <c r="V13" s="35"/>
      <c r="W13" s="32" t="s">
        <v>5</v>
      </c>
      <c r="X13" s="32" t="s">
        <v>6</v>
      </c>
      <c r="Y13" s="35"/>
      <c r="Z13" s="35"/>
      <c r="AA13" s="35"/>
      <c r="AB13" s="35"/>
      <c r="AC13" s="73" t="s">
        <v>63</v>
      </c>
      <c r="AD13" s="32" t="s">
        <v>67</v>
      </c>
      <c r="AF13" s="1" t="s">
        <v>10</v>
      </c>
      <c r="AG13" s="1" t="s">
        <v>11</v>
      </c>
      <c r="AH13" s="1" t="s">
        <v>12</v>
      </c>
      <c r="AI13" s="1" t="s">
        <v>41</v>
      </c>
    </row>
    <row r="14" spans="2:35" x14ac:dyDescent="0.2">
      <c r="B14" s="74"/>
      <c r="C14" s="74"/>
      <c r="D14" s="36" t="s">
        <v>13</v>
      </c>
      <c r="E14" s="35"/>
      <c r="F14" s="35"/>
      <c r="G14" s="35"/>
      <c r="H14" s="36" t="s">
        <v>64</v>
      </c>
      <c r="I14" s="36" t="s">
        <v>65</v>
      </c>
      <c r="J14" s="3"/>
      <c r="K14" s="3"/>
      <c r="L14" s="3"/>
      <c r="M14" s="3"/>
      <c r="N14" s="36" t="s">
        <v>66</v>
      </c>
      <c r="O14" s="35"/>
      <c r="P14" s="35"/>
      <c r="Q14" s="35"/>
      <c r="R14" s="36" t="s">
        <v>66</v>
      </c>
      <c r="S14" s="36" t="s">
        <v>66</v>
      </c>
      <c r="T14" s="35"/>
      <c r="U14" s="35"/>
      <c r="V14" s="35"/>
      <c r="W14" s="36" t="s">
        <v>66</v>
      </c>
      <c r="X14" s="36" t="s">
        <v>66</v>
      </c>
      <c r="Y14" s="35"/>
      <c r="Z14" s="35"/>
      <c r="AA14" s="35"/>
      <c r="AB14" s="35"/>
      <c r="AC14" s="74"/>
      <c r="AD14" s="36" t="s">
        <v>34</v>
      </c>
    </row>
    <row r="15" spans="2:35" x14ac:dyDescent="0.2">
      <c r="B15" s="61" t="s">
        <v>0</v>
      </c>
      <c r="C15" s="5">
        <v>5</v>
      </c>
      <c r="D15" s="61">
        <f>MAX(0,(C15-2))*200</f>
        <v>600</v>
      </c>
      <c r="E15" s="5"/>
      <c r="F15" s="5"/>
      <c r="G15" s="5"/>
      <c r="H15" s="5">
        <v>77</v>
      </c>
      <c r="I15" s="5" t="s">
        <v>37</v>
      </c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62">
        <f t="shared" ref="AC15:AC23" si="0">IF($N15=$C$8,$D$8,IF($N15=$C$9,$D$9,IF($N15=$C$10,$D$10,0)))+IF($R15=$H$8,$I$8,IF($R15=$H$9,$I$9,IF($R15=$H$10,$I$10,0)))+IF($S15=$M$8,$N$8,IF($S15=$M$9,$N$9,IF($S15=$M$10,$N$10,0)))+IF($W15=$R$8,$S$8,IF($W15=$R$9,$S$9,IF($W15=$R$10,$S$10,0)))+IF($X15=$W$8,$X$8,IF($X15=$W$9,$X$9,IF($X15=$W$10,$X$10,0)))</f>
        <v>0</v>
      </c>
      <c r="AD15" s="31" t="str">
        <f>IF(AC15&gt;D15,"OVER","GOOD")</f>
        <v>GOOD</v>
      </c>
      <c r="AF15" s="1">
        <f>IF($I15="F",$C$32,1)*IF($H15&gt;73,$D$32,1)*(IF($N15=$C$8,E$8,IF($N15=$C$9,E$9,IF($N15=$C$10,E$10,0))))*$C$27+(IF($R15=$H$8,J$8,IF($R15=$H$9,J$9,IF($R15=$H$10,J$10,0))))*$D$27+IF($H15&gt;72,1.5,1)*(IF($S15=$M$8,O$8,IF($S15=$M$9,O$9,IF($S15=$M$10,O$10,0))))*$H$27+(IF($W15=$R$8,T$8,IF($W15=$R$9,T$9,IF($W15=$R$10,T$10,0))))*$I$27+(IF($X15=$W$8,Y$8,IF($X15=$W$9,Y$9,IF($X15=$W$10,Y$10,0))))*$M$27</f>
        <v>0</v>
      </c>
      <c r="AG15" s="1">
        <f t="shared" ref="AG15:AG23" si="1">IF($I15="F",$C$33,1)*IF($H15&gt;72,$D$33,1)*(IF($N15=$C$8,F$8,IF($N15=$C$9,F$9,IF($N15=$C$10,F$10,0))))*$C$28+(IF($R15=$H$8,K$8,IF($R15=$H$9,K$9,IF($R15=$H$10,K$10,0))))*$D$28+IF($H15&gt;72,1.5,1)*(IF($S15=$M$8,P$8,IF($S15=$M$9,P$9,IF($S15=$M$10,P$10,0))))*$H$28+(IF($W15=$R$8,U$8,IF($W15=$R$9,U$9,IF($W15=$R$10,U$10,0))))*$I$28+(IF($X15=$W$8,Z$8,IF($X15=$W$9,Z$9,IF($X15=$W$10,Z$10,0))))*$M$28</f>
        <v>0</v>
      </c>
      <c r="AH15" s="1">
        <f t="shared" ref="AH15:AH23" si="2">IF($I15="F",$C$34,1)*IF($H15&gt;72,$D$34,1)*(IF($N15=$C$8,G$8,IF($N15=$C$9,G$9,IF($N15=$C$10,G$10,0))))*$C$29+(IF($R15=$H$8,L$8,IF($R15=$H$9,L$9,IF($R15=$H$10,L$10,0))))*$D$29+IF($H15&gt;72,1.5,1)*(IF($S15=$M$8,Q$8,IF($S15=$M$9,Q$9,IF($S15=$M$10,Q$10,0))))*$H$29+(IF($W15=$R$8,V$8,IF($W15=$R$9,V$9,IF($W15=$R$10,V$10,0))))*$I$29+(IF($X15=$W$8,AA$8,IF($X15=$W$9,AA$9,IF($X15=$W$10,AA$10,0))))*$M$29</f>
        <v>0</v>
      </c>
      <c r="AI15" s="1">
        <v>8.9999999999999993E-3</v>
      </c>
    </row>
    <row r="16" spans="2:35" x14ac:dyDescent="0.2">
      <c r="B16" s="61" t="s">
        <v>24</v>
      </c>
      <c r="C16" s="5">
        <v>5</v>
      </c>
      <c r="D16" s="61">
        <f t="shared" ref="D16:D23" si="3">MAX(0,(C16-2))*200</f>
        <v>600</v>
      </c>
      <c r="E16" s="5"/>
      <c r="F16" s="5"/>
      <c r="G16" s="5"/>
      <c r="H16" s="5">
        <v>83</v>
      </c>
      <c r="I16" s="5" t="s">
        <v>36</v>
      </c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62">
        <f t="shared" si="0"/>
        <v>0</v>
      </c>
      <c r="AD16" s="31" t="str">
        <f t="shared" ref="AD16:AD23" si="4">IF(AC16&gt;D16,"OVER","GOOD")</f>
        <v>GOOD</v>
      </c>
      <c r="AF16" s="1">
        <f t="shared" ref="AF16:AF23" si="5">IF($I16="F",$C$32,1)*IF($H16&gt;73,$D$32,1)*(IF($N16=$C$8,E$8,IF($N16=$C$9,E$9,IF($N16=$C$10,E$10,0))))*$C$27+(IF($R16=$H$8,J$8,IF($R16=$H$9,J$9,IF($R16=$H$10,J$10,0))))*$D$27+IF($H16&gt;72,1.5,1)*(IF($S16=$M$8,O$8,IF($S16=$M$9,O$9,IF($S16=$M$10,O$10,0))))*$H$27+(IF($W16=$R$8,T$8,IF($W16=$R$9,T$9,IF($W16=$R$10,T$10,0))))*$I$27+(IF($X16=$W$8,Y$8,IF($X16=$W$9,Y$9,IF($X16=$W$10,Y$10,0))))*$M$27</f>
        <v>0</v>
      </c>
      <c r="AG16" s="1">
        <f t="shared" si="1"/>
        <v>0</v>
      </c>
      <c r="AH16" s="1">
        <f t="shared" si="2"/>
        <v>0</v>
      </c>
      <c r="AI16" s="1">
        <v>8.0000000000000002E-3</v>
      </c>
    </row>
    <row r="17" spans="2:35" x14ac:dyDescent="0.2">
      <c r="B17" s="61" t="s">
        <v>25</v>
      </c>
      <c r="C17" s="5">
        <v>5</v>
      </c>
      <c r="D17" s="61">
        <f t="shared" si="3"/>
        <v>600</v>
      </c>
      <c r="E17" s="5"/>
      <c r="F17" s="5"/>
      <c r="G17" s="5"/>
      <c r="H17" s="5">
        <v>66</v>
      </c>
      <c r="I17" s="5" t="s">
        <v>37</v>
      </c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62">
        <f t="shared" si="0"/>
        <v>0</v>
      </c>
      <c r="AD17" s="31" t="str">
        <f t="shared" si="4"/>
        <v>GOOD</v>
      </c>
      <c r="AF17" s="1">
        <f t="shared" si="5"/>
        <v>0</v>
      </c>
      <c r="AG17" s="1">
        <f t="shared" si="1"/>
        <v>0</v>
      </c>
      <c r="AH17" s="1">
        <f t="shared" si="2"/>
        <v>0</v>
      </c>
      <c r="AI17" s="1">
        <v>7.0000000000000001E-3</v>
      </c>
    </row>
    <row r="18" spans="2:35" x14ac:dyDescent="0.2">
      <c r="B18" s="61" t="s">
        <v>26</v>
      </c>
      <c r="C18" s="5">
        <v>5</v>
      </c>
      <c r="D18" s="61">
        <f t="shared" si="3"/>
        <v>600</v>
      </c>
      <c r="E18" s="5"/>
      <c r="F18" s="5"/>
      <c r="G18" s="5"/>
      <c r="H18" s="5">
        <v>40</v>
      </c>
      <c r="I18" s="5" t="s">
        <v>37</v>
      </c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62">
        <f t="shared" si="0"/>
        <v>0</v>
      </c>
      <c r="AD18" s="31" t="str">
        <f t="shared" si="4"/>
        <v>GOOD</v>
      </c>
      <c r="AF18" s="1">
        <f t="shared" si="5"/>
        <v>0</v>
      </c>
      <c r="AG18" s="1">
        <f t="shared" si="1"/>
        <v>0</v>
      </c>
      <c r="AH18" s="1">
        <f t="shared" si="2"/>
        <v>0</v>
      </c>
      <c r="AI18" s="1">
        <v>6.0000000000000001E-3</v>
      </c>
    </row>
    <row r="19" spans="2:35" x14ac:dyDescent="0.2">
      <c r="B19" s="61" t="s">
        <v>27</v>
      </c>
      <c r="C19" s="5">
        <v>5</v>
      </c>
      <c r="D19" s="61">
        <f t="shared" si="3"/>
        <v>600</v>
      </c>
      <c r="E19" s="5"/>
      <c r="F19" s="5"/>
      <c r="G19" s="5"/>
      <c r="H19" s="5">
        <v>88</v>
      </c>
      <c r="I19" s="5" t="s">
        <v>36</v>
      </c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62">
        <f t="shared" si="0"/>
        <v>0</v>
      </c>
      <c r="AD19" s="31" t="str">
        <f t="shared" si="4"/>
        <v>GOOD</v>
      </c>
      <c r="AF19" s="1">
        <f t="shared" si="5"/>
        <v>0</v>
      </c>
      <c r="AG19" s="1">
        <f t="shared" si="1"/>
        <v>0</v>
      </c>
      <c r="AH19" s="1">
        <f t="shared" si="2"/>
        <v>0</v>
      </c>
      <c r="AI19" s="1">
        <v>5.0000000000000001E-3</v>
      </c>
    </row>
    <row r="20" spans="2:35" x14ac:dyDescent="0.2">
      <c r="B20" s="61" t="s">
        <v>28</v>
      </c>
      <c r="C20" s="5">
        <v>5</v>
      </c>
      <c r="D20" s="61">
        <f t="shared" si="3"/>
        <v>600</v>
      </c>
      <c r="E20" s="5"/>
      <c r="F20" s="5"/>
      <c r="G20" s="5"/>
      <c r="H20" s="5">
        <v>11</v>
      </c>
      <c r="I20" s="5" t="s">
        <v>36</v>
      </c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62">
        <f t="shared" si="0"/>
        <v>0</v>
      </c>
      <c r="AD20" s="31" t="str">
        <f t="shared" si="4"/>
        <v>GOOD</v>
      </c>
      <c r="AF20" s="1">
        <f t="shared" si="5"/>
        <v>0</v>
      </c>
      <c r="AG20" s="1">
        <f t="shared" si="1"/>
        <v>0</v>
      </c>
      <c r="AH20" s="1">
        <f t="shared" si="2"/>
        <v>0</v>
      </c>
      <c r="AI20" s="1">
        <v>4.0000000000000001E-3</v>
      </c>
    </row>
    <row r="21" spans="2:35" x14ac:dyDescent="0.2">
      <c r="B21" s="61" t="s">
        <v>29</v>
      </c>
      <c r="C21" s="5">
        <v>5</v>
      </c>
      <c r="D21" s="61">
        <f t="shared" si="3"/>
        <v>600</v>
      </c>
      <c r="E21" s="5"/>
      <c r="F21" s="5"/>
      <c r="G21" s="5"/>
      <c r="H21" s="5">
        <v>20</v>
      </c>
      <c r="I21" s="5" t="s">
        <v>37</v>
      </c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62">
        <f t="shared" si="0"/>
        <v>0</v>
      </c>
      <c r="AD21" s="31" t="str">
        <f t="shared" si="4"/>
        <v>GOOD</v>
      </c>
      <c r="AF21" s="1">
        <f t="shared" si="5"/>
        <v>0</v>
      </c>
      <c r="AG21" s="1">
        <f t="shared" si="1"/>
        <v>0</v>
      </c>
      <c r="AH21" s="1">
        <f t="shared" si="2"/>
        <v>0</v>
      </c>
      <c r="AI21" s="1">
        <v>3.00000000000001E-3</v>
      </c>
    </row>
    <row r="22" spans="2:35" x14ac:dyDescent="0.2">
      <c r="B22" s="61" t="s">
        <v>30</v>
      </c>
      <c r="C22" s="5">
        <v>5</v>
      </c>
      <c r="D22" s="61">
        <f t="shared" si="3"/>
        <v>600</v>
      </c>
      <c r="E22" s="5"/>
      <c r="F22" s="5"/>
      <c r="G22" s="5"/>
      <c r="H22" s="5">
        <v>66</v>
      </c>
      <c r="I22" s="5" t="s">
        <v>36</v>
      </c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62">
        <f t="shared" si="0"/>
        <v>0</v>
      </c>
      <c r="AD22" s="31" t="str">
        <f t="shared" si="4"/>
        <v>GOOD</v>
      </c>
      <c r="AF22" s="1">
        <f t="shared" si="5"/>
        <v>0</v>
      </c>
      <c r="AG22" s="1">
        <f t="shared" si="1"/>
        <v>0</v>
      </c>
      <c r="AH22" s="1">
        <f t="shared" si="2"/>
        <v>0</v>
      </c>
      <c r="AI22" s="1">
        <v>2.00000000000001E-3</v>
      </c>
    </row>
    <row r="23" spans="2:35" x14ac:dyDescent="0.2">
      <c r="B23" s="61" t="s">
        <v>31</v>
      </c>
      <c r="C23" s="5">
        <v>5</v>
      </c>
      <c r="D23" s="61">
        <f t="shared" si="3"/>
        <v>600</v>
      </c>
      <c r="E23" s="5"/>
      <c r="F23" s="5"/>
      <c r="G23" s="5"/>
      <c r="H23" s="5">
        <v>55</v>
      </c>
      <c r="I23" s="5" t="s">
        <v>37</v>
      </c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62">
        <f t="shared" si="0"/>
        <v>0</v>
      </c>
      <c r="AD23" s="31" t="str">
        <f t="shared" si="4"/>
        <v>GOOD</v>
      </c>
      <c r="AF23" s="1">
        <f t="shared" si="5"/>
        <v>0</v>
      </c>
      <c r="AG23" s="1">
        <f t="shared" si="1"/>
        <v>0</v>
      </c>
      <c r="AH23" s="1">
        <f t="shared" si="2"/>
        <v>0</v>
      </c>
      <c r="AI23" s="1">
        <v>1.00000000000001E-3</v>
      </c>
    </row>
    <row r="26" spans="2:35" hidden="1" x14ac:dyDescent="0.2">
      <c r="B26" s="1" t="s">
        <v>14</v>
      </c>
      <c r="C26" s="2" t="s">
        <v>2</v>
      </c>
      <c r="D26" s="2" t="s">
        <v>3</v>
      </c>
      <c r="E26" s="2"/>
      <c r="F26" s="2"/>
      <c r="G26" s="2"/>
      <c r="H26" s="2" t="s">
        <v>4</v>
      </c>
      <c r="I26" s="2" t="s">
        <v>5</v>
      </c>
      <c r="J26" s="2"/>
      <c r="K26" s="2"/>
      <c r="L26" s="2"/>
      <c r="M26" s="2" t="s">
        <v>6</v>
      </c>
    </row>
    <row r="27" spans="2:35" hidden="1" x14ac:dyDescent="0.2">
      <c r="B27" s="1" t="s">
        <v>10</v>
      </c>
      <c r="C27" s="1">
        <v>1</v>
      </c>
      <c r="D27" s="1">
        <v>0.5</v>
      </c>
      <c r="H27" s="1">
        <v>0.5</v>
      </c>
      <c r="I27" s="1">
        <v>-1</v>
      </c>
      <c r="M27" s="1">
        <v>0</v>
      </c>
    </row>
    <row r="28" spans="2:35" hidden="1" x14ac:dyDescent="0.2">
      <c r="B28" s="1" t="s">
        <v>15</v>
      </c>
      <c r="C28" s="1">
        <v>0</v>
      </c>
      <c r="D28" s="1">
        <v>1</v>
      </c>
      <c r="H28" s="1">
        <v>1</v>
      </c>
      <c r="I28" s="1">
        <v>0</v>
      </c>
      <c r="M28" s="1">
        <v>0</v>
      </c>
    </row>
    <row r="29" spans="2:35" hidden="1" x14ac:dyDescent="0.2">
      <c r="B29" s="1" t="s">
        <v>12</v>
      </c>
      <c r="C29" s="1">
        <v>0</v>
      </c>
      <c r="D29" s="1">
        <v>0.5</v>
      </c>
      <c r="H29" s="1">
        <v>0.5</v>
      </c>
      <c r="I29" s="1">
        <v>0</v>
      </c>
      <c r="M29" s="1">
        <v>1</v>
      </c>
    </row>
    <row r="30" spans="2:35" hidden="1" x14ac:dyDescent="0.2"/>
    <row r="31" spans="2:35" hidden="1" x14ac:dyDescent="0.2">
      <c r="B31" s="1" t="s">
        <v>39</v>
      </c>
      <c r="C31" s="1" t="s">
        <v>38</v>
      </c>
      <c r="D31" s="1" t="s">
        <v>32</v>
      </c>
    </row>
    <row r="32" spans="2:35" hidden="1" x14ac:dyDescent="0.2">
      <c r="B32" s="1" t="s">
        <v>10</v>
      </c>
      <c r="C32" s="1">
        <v>1.5</v>
      </c>
      <c r="D32" s="1">
        <v>1.5</v>
      </c>
    </row>
    <row r="33" spans="2:4" hidden="1" x14ac:dyDescent="0.2">
      <c r="B33" s="1" t="s">
        <v>15</v>
      </c>
      <c r="C33" s="1">
        <v>1.2</v>
      </c>
      <c r="D33" s="1">
        <v>1</v>
      </c>
    </row>
    <row r="34" spans="2:4" hidden="1" x14ac:dyDescent="0.2">
      <c r="B34" s="1" t="s">
        <v>12</v>
      </c>
      <c r="C34" s="1">
        <v>1</v>
      </c>
      <c r="D34" s="1">
        <v>1</v>
      </c>
    </row>
  </sheetData>
  <mergeCells count="6">
    <mergeCell ref="B2:AD2"/>
    <mergeCell ref="B4:AD4"/>
    <mergeCell ref="C6:X6"/>
    <mergeCell ref="B13:B14"/>
    <mergeCell ref="C13:C14"/>
    <mergeCell ref="AC13:AC14"/>
  </mergeCells>
  <conditionalFormatting sqref="AD15:AD23">
    <cfRule type="containsText" dxfId="1" priority="1" operator="containsText" text="GOOD">
      <formula>NOT(ISERROR(SEARCH("GOOD",AD15)))</formula>
    </cfRule>
    <cfRule type="containsText" dxfId="0" priority="2" operator="containsText" text="Over">
      <formula>NOT(ISERROR(SEARCH("Over",AD15)))</formula>
    </cfRule>
  </conditionalFormatting>
  <dataValidations count="5">
    <dataValidation type="list" allowBlank="1" showInputMessage="1" showErrorMessage="1" sqref="N15:N23" xr:uid="{00000000-0002-0000-0000-000000000000}">
      <formula1>$C$8:$C$10</formula1>
    </dataValidation>
    <dataValidation type="list" allowBlank="1" showInputMessage="1" showErrorMessage="1" sqref="R15:R23" xr:uid="{00000000-0002-0000-0000-000001000000}">
      <formula1>$H$8:$H$10</formula1>
    </dataValidation>
    <dataValidation type="list" allowBlank="1" showInputMessage="1" showErrorMessage="1" sqref="S15:S23" xr:uid="{00000000-0002-0000-0000-000002000000}">
      <formula1>$M$8:$M$10</formula1>
    </dataValidation>
    <dataValidation type="list" allowBlank="1" showInputMessage="1" showErrorMessage="1" sqref="W15:W23" xr:uid="{00000000-0002-0000-0000-000003000000}">
      <formula1>$R$8:$R$10</formula1>
    </dataValidation>
    <dataValidation type="list" allowBlank="1" showInputMessage="1" showErrorMessage="1" sqref="X15:X23" xr:uid="{00000000-0002-0000-0000-000004000000}">
      <formula1>$W$8:$W$10</formula1>
    </dataValidation>
  </dataValidations>
  <pageMargins left="0.75" right="0.75" top="1" bottom="1" header="0.5" footer="0.5"/>
  <pageSetup orientation="portrait" horizontalDpi="4294967292" verticalDpi="429496729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U33"/>
  <sheetViews>
    <sheetView showGridLines="0" workbookViewId="0">
      <selection activeCell="B2" sqref="B2:R2"/>
    </sheetView>
  </sheetViews>
  <sheetFormatPr baseColWidth="10" defaultRowHeight="16" x14ac:dyDescent="0.2"/>
  <cols>
    <col min="1" max="1" width="4.33203125" style="1" customWidth="1"/>
    <col min="2" max="2" width="13.33203125" style="1" customWidth="1"/>
    <col min="3" max="3" width="2.83203125" style="1" customWidth="1"/>
    <col min="4" max="7" width="11.83203125" style="1" customWidth="1"/>
    <col min="8" max="8" width="14.83203125" style="1" customWidth="1"/>
    <col min="9" max="9" width="5" style="1" customWidth="1"/>
    <col min="10" max="14" width="12" style="1" customWidth="1"/>
    <col min="15" max="15" width="5.1640625" style="1" customWidth="1"/>
    <col min="16" max="16" width="10.83203125" style="1"/>
    <col min="17" max="17" width="15.33203125" style="1" customWidth="1"/>
    <col min="18" max="18" width="10.83203125" style="1"/>
    <col min="19" max="19" width="4.83203125" style="1" customWidth="1"/>
    <col min="20" max="21" width="10.83203125" style="1" hidden="1" customWidth="1"/>
    <col min="22" max="16384" width="10.83203125" style="1"/>
  </cols>
  <sheetData>
    <row r="2" spans="2:21" ht="26" x14ac:dyDescent="0.3">
      <c r="B2" s="64" t="s">
        <v>70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6"/>
    </row>
    <row r="4" spans="2:21" ht="24" x14ac:dyDescent="0.3">
      <c r="B4" s="81" t="s">
        <v>9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3"/>
    </row>
    <row r="6" spans="2:21" x14ac:dyDescent="0.2">
      <c r="D6" s="84" t="s">
        <v>43</v>
      </c>
      <c r="E6" s="85"/>
      <c r="F6" s="85"/>
      <c r="G6" s="86"/>
      <c r="H6" s="73" t="s">
        <v>44</v>
      </c>
      <c r="J6" s="75" t="s">
        <v>45</v>
      </c>
      <c r="K6" s="76"/>
      <c r="L6" s="76"/>
      <c r="M6" s="76"/>
      <c r="N6" s="77"/>
      <c r="P6" s="75" t="s">
        <v>7</v>
      </c>
      <c r="Q6" s="76"/>
      <c r="R6" s="77"/>
    </row>
    <row r="7" spans="2:21" x14ac:dyDescent="0.2">
      <c r="D7" s="84" t="s">
        <v>10</v>
      </c>
      <c r="E7" s="86"/>
      <c r="F7" s="84" t="s">
        <v>11</v>
      </c>
      <c r="G7" s="86"/>
      <c r="H7" s="74"/>
      <c r="J7" s="78"/>
      <c r="K7" s="79"/>
      <c r="L7" s="79"/>
      <c r="M7" s="79"/>
      <c r="N7" s="80"/>
      <c r="P7" s="78"/>
      <c r="Q7" s="79"/>
      <c r="R7" s="80"/>
    </row>
    <row r="8" spans="2:21" x14ac:dyDescent="0.2">
      <c r="B8" s="28" t="s">
        <v>1</v>
      </c>
      <c r="C8" s="3"/>
      <c r="D8" s="6" t="s">
        <v>33</v>
      </c>
      <c r="E8" s="3" t="s">
        <v>32</v>
      </c>
      <c r="F8" s="3" t="s">
        <v>33</v>
      </c>
      <c r="G8" s="3" t="s">
        <v>32</v>
      </c>
      <c r="H8" s="25" t="s">
        <v>68</v>
      </c>
      <c r="I8" s="3"/>
      <c r="J8" s="13" t="s">
        <v>2</v>
      </c>
      <c r="K8" s="14" t="s">
        <v>3</v>
      </c>
      <c r="L8" s="14" t="s">
        <v>4</v>
      </c>
      <c r="M8" s="14" t="s">
        <v>5</v>
      </c>
      <c r="N8" s="15" t="s">
        <v>6</v>
      </c>
      <c r="O8" s="3"/>
      <c r="P8" s="13" t="s">
        <v>10</v>
      </c>
      <c r="Q8" s="14" t="s">
        <v>11</v>
      </c>
      <c r="R8" s="15" t="s">
        <v>12</v>
      </c>
      <c r="T8" s="1" t="s">
        <v>42</v>
      </c>
    </row>
    <row r="9" spans="2:21" x14ac:dyDescent="0.2">
      <c r="B9" s="29" t="s">
        <v>0</v>
      </c>
      <c r="D9" s="7" t="str">
        <f>IF(Vehicles!I15="F",Vehicles!$C$32&amp;"x","1x")</f>
        <v>1x</v>
      </c>
      <c r="E9" s="1" t="str">
        <f>IF(Vehicles!H15&gt;73,Vehicles!$D$32&amp;"x","1x")</f>
        <v>1.5x</v>
      </c>
      <c r="F9" s="1" t="str">
        <f>IF(Vehicles!I15="F",Vehicles!$C$33&amp;"x","1x")</f>
        <v>1x</v>
      </c>
      <c r="G9" s="1" t="str">
        <f>IF(Vehicles!H15&gt;73,Vehicles!$D$33&amp;"x","1x")</f>
        <v>1x</v>
      </c>
      <c r="H9" s="26" t="str">
        <f ca="1">IF(IF(M9=Vehicles!$R$8,1,0)*RAND()&gt;0.5,"Yes","No")</f>
        <v>No</v>
      </c>
      <c r="J9" s="7">
        <f>Vehicles!N15</f>
        <v>0</v>
      </c>
      <c r="K9" s="1">
        <f>Vehicles!R15</f>
        <v>0</v>
      </c>
      <c r="L9" s="1">
        <f>Vehicles!S15</f>
        <v>0</v>
      </c>
      <c r="M9" s="1">
        <f>Vehicles!W15</f>
        <v>0</v>
      </c>
      <c r="N9" s="8">
        <f>Vehicles!X15</f>
        <v>0</v>
      </c>
      <c r="P9" s="16">
        <f>Vehicles!AF15+Vehicles!$AI15</f>
        <v>8.9999999999999993E-3</v>
      </c>
      <c r="Q9" s="17">
        <f>Vehicles!AG15+Vehicles!$AI15</f>
        <v>8.9999999999999993E-3</v>
      </c>
      <c r="R9" s="18">
        <f>Vehicles!AH15+Vehicles!$AI15</f>
        <v>8.9999999999999993E-3</v>
      </c>
      <c r="T9" s="1">
        <f t="shared" ref="T9:T17" ca="1" si="0">Q9*IF(H9="Yes",1,0)</f>
        <v>0</v>
      </c>
      <c r="U9" s="1" t="s">
        <v>0</v>
      </c>
    </row>
    <row r="10" spans="2:21" x14ac:dyDescent="0.2">
      <c r="B10" s="29" t="s">
        <v>24</v>
      </c>
      <c r="D10" s="7" t="str">
        <f>IF(Vehicles!I16="F",Vehicles!$C$32&amp;"x","1x")</f>
        <v>1.5x</v>
      </c>
      <c r="E10" s="1" t="str">
        <f>IF(Vehicles!H16&gt;73,Vehicles!$D$32&amp;"x","1x")</f>
        <v>1.5x</v>
      </c>
      <c r="F10" s="1" t="str">
        <f>IF(Vehicles!I16="F",Vehicles!$C$33&amp;"x","1x")</f>
        <v>1.2x</v>
      </c>
      <c r="G10" s="1" t="str">
        <f>IF(Vehicles!H16&gt;73,Vehicles!$D$33&amp;"x","1x")</f>
        <v>1x</v>
      </c>
      <c r="H10" s="26" t="str">
        <f ca="1">IF(IF(M10=Vehicles!$R$8,1,0)*RAND()&gt;0.5,"Yes","No")</f>
        <v>No</v>
      </c>
      <c r="J10" s="7">
        <f>Vehicles!N16</f>
        <v>0</v>
      </c>
      <c r="K10" s="1">
        <f>Vehicles!R16</f>
        <v>0</v>
      </c>
      <c r="L10" s="1">
        <f>Vehicles!S16</f>
        <v>0</v>
      </c>
      <c r="M10" s="1">
        <f>Vehicles!W16</f>
        <v>0</v>
      </c>
      <c r="N10" s="8">
        <f>Vehicles!X16</f>
        <v>0</v>
      </c>
      <c r="P10" s="19">
        <f>Vehicles!AF16+Vehicles!$AI16</f>
        <v>8.0000000000000002E-3</v>
      </c>
      <c r="Q10" s="4">
        <f>Vehicles!AG16+Vehicles!$AI16</f>
        <v>8.0000000000000002E-3</v>
      </c>
      <c r="R10" s="20">
        <f>Vehicles!AH16+Vehicles!$AI16</f>
        <v>8.0000000000000002E-3</v>
      </c>
      <c r="T10" s="1">
        <f t="shared" ca="1" si="0"/>
        <v>0</v>
      </c>
      <c r="U10" s="1" t="s">
        <v>24</v>
      </c>
    </row>
    <row r="11" spans="2:21" x14ac:dyDescent="0.2">
      <c r="B11" s="29" t="s">
        <v>25</v>
      </c>
      <c r="D11" s="7" t="str">
        <f>IF(Vehicles!I17="F",Vehicles!$C$32&amp;"x","1x")</f>
        <v>1x</v>
      </c>
      <c r="E11" s="1" t="str">
        <f>IF(Vehicles!H17&gt;73,Vehicles!$D$32&amp;"x","1x")</f>
        <v>1x</v>
      </c>
      <c r="F11" s="1" t="str">
        <f>IF(Vehicles!I17="F",Vehicles!$C$33&amp;"x","1x")</f>
        <v>1x</v>
      </c>
      <c r="G11" s="1" t="str">
        <f>IF(Vehicles!H17&gt;73,Vehicles!$D$33&amp;"x","1x")</f>
        <v>1x</v>
      </c>
      <c r="H11" s="26" t="str">
        <f ca="1">IF(IF(M11=Vehicles!$R$8,1,0)*RAND()&gt;0.5,"Yes","No")</f>
        <v>No</v>
      </c>
      <c r="J11" s="7">
        <f>Vehicles!N17</f>
        <v>0</v>
      </c>
      <c r="K11" s="1">
        <f>Vehicles!R17</f>
        <v>0</v>
      </c>
      <c r="L11" s="1">
        <f>Vehicles!S17</f>
        <v>0</v>
      </c>
      <c r="M11" s="1">
        <f>Vehicles!W17</f>
        <v>0</v>
      </c>
      <c r="N11" s="8">
        <f>Vehicles!X17</f>
        <v>0</v>
      </c>
      <c r="P11" s="19">
        <f>Vehicles!AF17+Vehicles!$AI17</f>
        <v>7.0000000000000001E-3</v>
      </c>
      <c r="Q11" s="4">
        <f>Vehicles!AG17+Vehicles!$AI17</f>
        <v>7.0000000000000001E-3</v>
      </c>
      <c r="R11" s="20">
        <f>Vehicles!AH17+Vehicles!$AI17</f>
        <v>7.0000000000000001E-3</v>
      </c>
      <c r="T11" s="1">
        <f t="shared" ca="1" si="0"/>
        <v>0</v>
      </c>
      <c r="U11" s="1" t="s">
        <v>25</v>
      </c>
    </row>
    <row r="12" spans="2:21" x14ac:dyDescent="0.2">
      <c r="B12" s="29" t="s">
        <v>26</v>
      </c>
      <c r="D12" s="7" t="str">
        <f>IF(Vehicles!I18="F",Vehicles!$C$32&amp;"x","1x")</f>
        <v>1x</v>
      </c>
      <c r="E12" s="1" t="str">
        <f>IF(Vehicles!H18&gt;73,Vehicles!$D$32&amp;"x","1x")</f>
        <v>1x</v>
      </c>
      <c r="F12" s="1" t="str">
        <f>IF(Vehicles!I18="F",Vehicles!$C$33&amp;"x","1x")</f>
        <v>1x</v>
      </c>
      <c r="G12" s="1" t="str">
        <f>IF(Vehicles!H18&gt;73,Vehicles!$D$33&amp;"x","1x")</f>
        <v>1x</v>
      </c>
      <c r="H12" s="26" t="str">
        <f ca="1">IF(IF(M12=Vehicles!$R$8,1,0)*RAND()&gt;0.5,"Yes","No")</f>
        <v>No</v>
      </c>
      <c r="J12" s="7">
        <f>Vehicles!N18</f>
        <v>0</v>
      </c>
      <c r="K12" s="1">
        <f>Vehicles!R18</f>
        <v>0</v>
      </c>
      <c r="L12" s="1">
        <f>Vehicles!S18</f>
        <v>0</v>
      </c>
      <c r="M12" s="1">
        <f>Vehicles!W18</f>
        <v>0</v>
      </c>
      <c r="N12" s="8">
        <f>Vehicles!X18</f>
        <v>0</v>
      </c>
      <c r="P12" s="19">
        <f>Vehicles!AF18+Vehicles!$AI18</f>
        <v>6.0000000000000001E-3</v>
      </c>
      <c r="Q12" s="4">
        <f>Vehicles!AG18+Vehicles!$AI18</f>
        <v>6.0000000000000001E-3</v>
      </c>
      <c r="R12" s="20">
        <f>Vehicles!AH18+Vehicles!$AI18</f>
        <v>6.0000000000000001E-3</v>
      </c>
      <c r="T12" s="1">
        <f t="shared" ca="1" si="0"/>
        <v>0</v>
      </c>
      <c r="U12" s="1" t="s">
        <v>26</v>
      </c>
    </row>
    <row r="13" spans="2:21" x14ac:dyDescent="0.2">
      <c r="B13" s="29" t="s">
        <v>27</v>
      </c>
      <c r="D13" s="7" t="str">
        <f>IF(Vehicles!I19="F",Vehicles!$C$32&amp;"x","1x")</f>
        <v>1.5x</v>
      </c>
      <c r="E13" s="1" t="str">
        <f>IF(Vehicles!H19&gt;73,Vehicles!$D$32&amp;"x","1x")</f>
        <v>1.5x</v>
      </c>
      <c r="F13" s="1" t="str">
        <f>IF(Vehicles!I19="F",Vehicles!$C$33&amp;"x","1x")</f>
        <v>1.2x</v>
      </c>
      <c r="G13" s="1" t="str">
        <f>IF(Vehicles!H19&gt;73,Vehicles!$D$33&amp;"x","1x")</f>
        <v>1x</v>
      </c>
      <c r="H13" s="26" t="str">
        <f ca="1">IF(IF(M13=Vehicles!$R$8,1,0)*RAND()&gt;0.5,"Yes","No")</f>
        <v>No</v>
      </c>
      <c r="J13" s="7">
        <f>Vehicles!N19</f>
        <v>0</v>
      </c>
      <c r="K13" s="1">
        <f>Vehicles!R19</f>
        <v>0</v>
      </c>
      <c r="L13" s="1">
        <f>Vehicles!S19</f>
        <v>0</v>
      </c>
      <c r="M13" s="1">
        <f>Vehicles!W19</f>
        <v>0</v>
      </c>
      <c r="N13" s="8">
        <f>Vehicles!X19</f>
        <v>0</v>
      </c>
      <c r="P13" s="19">
        <f>Vehicles!AF19+Vehicles!$AI19</f>
        <v>5.0000000000000001E-3</v>
      </c>
      <c r="Q13" s="4">
        <f>Vehicles!AG19+Vehicles!$AI19</f>
        <v>5.0000000000000001E-3</v>
      </c>
      <c r="R13" s="20">
        <f>Vehicles!AH19+Vehicles!$AI19</f>
        <v>5.0000000000000001E-3</v>
      </c>
      <c r="T13" s="1">
        <f t="shared" ca="1" si="0"/>
        <v>0</v>
      </c>
      <c r="U13" s="1" t="s">
        <v>27</v>
      </c>
    </row>
    <row r="14" spans="2:21" x14ac:dyDescent="0.2">
      <c r="B14" s="29" t="s">
        <v>28</v>
      </c>
      <c r="D14" s="7" t="str">
        <f>IF(Vehicles!I20="F",Vehicles!$C$32&amp;"x","1x")</f>
        <v>1.5x</v>
      </c>
      <c r="E14" s="1" t="str">
        <f>IF(Vehicles!H20&gt;73,Vehicles!$D$32&amp;"x","1x")</f>
        <v>1x</v>
      </c>
      <c r="F14" s="1" t="str">
        <f>IF(Vehicles!I20="F",Vehicles!$C$33&amp;"x","1x")</f>
        <v>1.2x</v>
      </c>
      <c r="G14" s="1" t="str">
        <f>IF(Vehicles!H20&gt;73,Vehicles!$D$33&amp;"x","1x")</f>
        <v>1x</v>
      </c>
      <c r="H14" s="26" t="str">
        <f ca="1">IF(IF(M14=Vehicles!$R$8,1,0)*RAND()&gt;0.5,"Yes","No")</f>
        <v>No</v>
      </c>
      <c r="J14" s="7">
        <f>Vehicles!N20</f>
        <v>0</v>
      </c>
      <c r="K14" s="1">
        <f>Vehicles!R20</f>
        <v>0</v>
      </c>
      <c r="L14" s="1">
        <f>Vehicles!S20</f>
        <v>0</v>
      </c>
      <c r="M14" s="1">
        <f>Vehicles!W20</f>
        <v>0</v>
      </c>
      <c r="N14" s="8">
        <f>Vehicles!X20</f>
        <v>0</v>
      </c>
      <c r="P14" s="19">
        <f>Vehicles!AF20+Vehicles!$AI20</f>
        <v>4.0000000000000001E-3</v>
      </c>
      <c r="Q14" s="4">
        <f>Vehicles!AG20+Vehicles!$AI20</f>
        <v>4.0000000000000001E-3</v>
      </c>
      <c r="R14" s="20">
        <f>Vehicles!AH20+Vehicles!$AI20</f>
        <v>4.0000000000000001E-3</v>
      </c>
      <c r="T14" s="1">
        <f t="shared" ca="1" si="0"/>
        <v>0</v>
      </c>
      <c r="U14" s="1" t="s">
        <v>28</v>
      </c>
    </row>
    <row r="15" spans="2:21" x14ac:dyDescent="0.2">
      <c r="B15" s="29" t="s">
        <v>29</v>
      </c>
      <c r="D15" s="7" t="str">
        <f>IF(Vehicles!I21="F",Vehicles!$C$32&amp;"x","1x")</f>
        <v>1x</v>
      </c>
      <c r="E15" s="1" t="str">
        <f>IF(Vehicles!H21&gt;73,Vehicles!$D$32&amp;"x","1x")</f>
        <v>1x</v>
      </c>
      <c r="F15" s="1" t="str">
        <f>IF(Vehicles!I21="F",Vehicles!$C$33&amp;"x","1x")</f>
        <v>1x</v>
      </c>
      <c r="G15" s="1" t="str">
        <f>IF(Vehicles!H21&gt;73,Vehicles!$D$33&amp;"x","1x")</f>
        <v>1x</v>
      </c>
      <c r="H15" s="26" t="str">
        <f ca="1">IF(IF(M15=Vehicles!$R$8,1,0)*RAND()&gt;0.5,"Yes","No")</f>
        <v>No</v>
      </c>
      <c r="J15" s="7">
        <f>Vehicles!N21</f>
        <v>0</v>
      </c>
      <c r="K15" s="1">
        <f>Vehicles!R21</f>
        <v>0</v>
      </c>
      <c r="L15" s="1">
        <f>Vehicles!S21</f>
        <v>0</v>
      </c>
      <c r="M15" s="1">
        <f>Vehicles!W21</f>
        <v>0</v>
      </c>
      <c r="N15" s="8">
        <f>Vehicles!X21</f>
        <v>0</v>
      </c>
      <c r="P15" s="19">
        <f>Vehicles!AF21+Vehicles!$AI21</f>
        <v>3.00000000000001E-3</v>
      </c>
      <c r="Q15" s="4">
        <f>Vehicles!AG21+Vehicles!$AI21</f>
        <v>3.00000000000001E-3</v>
      </c>
      <c r="R15" s="20">
        <f>Vehicles!AH21+Vehicles!$AI21</f>
        <v>3.00000000000001E-3</v>
      </c>
      <c r="T15" s="1">
        <f t="shared" ca="1" si="0"/>
        <v>0</v>
      </c>
      <c r="U15" s="1" t="s">
        <v>29</v>
      </c>
    </row>
    <row r="16" spans="2:21" x14ac:dyDescent="0.2">
      <c r="B16" s="29" t="s">
        <v>30</v>
      </c>
      <c r="D16" s="7" t="str">
        <f>IF(Vehicles!I22="F",Vehicles!$C$32&amp;"x","1x")</f>
        <v>1.5x</v>
      </c>
      <c r="E16" s="1" t="str">
        <f>IF(Vehicles!H22&gt;73,Vehicles!$D$32&amp;"x","1x")</f>
        <v>1x</v>
      </c>
      <c r="F16" s="1" t="str">
        <f>IF(Vehicles!I22="F",Vehicles!$C$33&amp;"x","1x")</f>
        <v>1.2x</v>
      </c>
      <c r="G16" s="1" t="str">
        <f>IF(Vehicles!H22&gt;73,Vehicles!$D$33&amp;"x","1x")</f>
        <v>1x</v>
      </c>
      <c r="H16" s="26" t="str">
        <f ca="1">IF(IF(M16=Vehicles!$R$8,1,0)*RAND()&gt;0.5,"Yes","No")</f>
        <v>No</v>
      </c>
      <c r="J16" s="7">
        <f>Vehicles!N22</f>
        <v>0</v>
      </c>
      <c r="K16" s="1">
        <f>Vehicles!R22</f>
        <v>0</v>
      </c>
      <c r="L16" s="1">
        <f>Vehicles!S22</f>
        <v>0</v>
      </c>
      <c r="M16" s="1">
        <f>Vehicles!W22</f>
        <v>0</v>
      </c>
      <c r="N16" s="8">
        <f>Vehicles!X22</f>
        <v>0</v>
      </c>
      <c r="P16" s="19">
        <f>Vehicles!AF22+Vehicles!$AI22</f>
        <v>2.00000000000001E-3</v>
      </c>
      <c r="Q16" s="4">
        <f>Vehicles!AG22+Vehicles!$AI22</f>
        <v>2.00000000000001E-3</v>
      </c>
      <c r="R16" s="20">
        <f>Vehicles!AH22+Vehicles!$AI22</f>
        <v>2.00000000000001E-3</v>
      </c>
      <c r="T16" s="1">
        <f t="shared" ca="1" si="0"/>
        <v>0</v>
      </c>
      <c r="U16" s="1" t="s">
        <v>30</v>
      </c>
    </row>
    <row r="17" spans="2:21" x14ac:dyDescent="0.2">
      <c r="B17" s="29" t="s">
        <v>31</v>
      </c>
      <c r="D17" s="9" t="str">
        <f>IF(Vehicles!I23="F",Vehicles!$C$32&amp;"x","1x")</f>
        <v>1x</v>
      </c>
      <c r="E17" s="10" t="str">
        <f>IF(Vehicles!H23&gt;73,Vehicles!$D$32&amp;"x","1x")</f>
        <v>1x</v>
      </c>
      <c r="F17" s="10" t="str">
        <f>IF(Vehicles!I23="F",Vehicles!$C$33&amp;"x","1x")</f>
        <v>1x</v>
      </c>
      <c r="G17" s="11" t="str">
        <f>IF(Vehicles!H23&gt;73,Vehicles!$D$33&amp;"x","1x")</f>
        <v>1x</v>
      </c>
      <c r="H17" s="27" t="str">
        <f ca="1">IF(IF(M17=Vehicles!$R$8,1,0)*RAND()&gt;0.5,"Yes","No")</f>
        <v>No</v>
      </c>
      <c r="J17" s="9">
        <f>Vehicles!N23</f>
        <v>0</v>
      </c>
      <c r="K17" s="10">
        <f>Vehicles!R23</f>
        <v>0</v>
      </c>
      <c r="L17" s="10">
        <f>Vehicles!S23</f>
        <v>0</v>
      </c>
      <c r="M17" s="10">
        <f>Vehicles!W23</f>
        <v>0</v>
      </c>
      <c r="N17" s="11">
        <f>Vehicles!X23</f>
        <v>0</v>
      </c>
      <c r="P17" s="21">
        <f>Vehicles!AF23+Vehicles!$AI23</f>
        <v>1.00000000000001E-3</v>
      </c>
      <c r="Q17" s="22">
        <f>Vehicles!AG23+Vehicles!$AI23</f>
        <v>1.00000000000001E-3</v>
      </c>
      <c r="R17" s="23">
        <f>Vehicles!AH23+Vehicles!$AI23</f>
        <v>1.00000000000001E-3</v>
      </c>
      <c r="T17" s="1">
        <f t="shared" ca="1" si="0"/>
        <v>0</v>
      </c>
      <c r="U17" s="1" t="s">
        <v>31</v>
      </c>
    </row>
    <row r="19" spans="2:21" ht="17" thickBot="1" x14ac:dyDescent="0.25"/>
    <row r="20" spans="2:21" ht="16" customHeight="1" thickTop="1" x14ac:dyDescent="0.2">
      <c r="B20" s="28" t="s">
        <v>16</v>
      </c>
      <c r="D20" s="3" t="s">
        <v>22</v>
      </c>
      <c r="E20" s="3" t="s">
        <v>23</v>
      </c>
      <c r="F20" s="3"/>
      <c r="G20" s="3" t="s">
        <v>1</v>
      </c>
      <c r="H20" s="3" t="s">
        <v>46</v>
      </c>
      <c r="J20" s="40"/>
      <c r="K20" s="41"/>
      <c r="L20" s="41"/>
      <c r="M20" s="41"/>
      <c r="N20" s="41"/>
      <c r="O20" s="41"/>
      <c r="P20" s="41"/>
      <c r="Q20" s="41"/>
      <c r="R20" s="42"/>
    </row>
    <row r="21" spans="2:21" ht="16" customHeight="1" x14ac:dyDescent="0.2">
      <c r="B21" s="29"/>
      <c r="J21" s="46" t="s">
        <v>35</v>
      </c>
      <c r="M21" s="87" t="str">
        <f ca="1">VLOOKUP(LARGE(H22:H30,1),H22:I30,2,FALSE)</f>
        <v>Team 1</v>
      </c>
      <c r="R21" s="47"/>
    </row>
    <row r="22" spans="2:21" ht="16" customHeight="1" x14ac:dyDescent="0.2">
      <c r="B22" s="28" t="s">
        <v>17</v>
      </c>
      <c r="D22" s="24">
        <v>10000</v>
      </c>
      <c r="E22" s="4" t="str">
        <f>VLOOKUP(LARGE(P9:P17,1),P9:U17,6,FALSE)</f>
        <v>Team 1</v>
      </c>
      <c r="G22" s="1" t="s">
        <v>0</v>
      </c>
      <c r="H22" s="24">
        <f t="shared" ref="H22:H30" ca="1" si="1">SUMIF($E$22:$E$28,G22,$D$22:$D$28)</f>
        <v>21000</v>
      </c>
      <c r="I22" s="39" t="str">
        <f>G22</f>
        <v>Team 1</v>
      </c>
      <c r="J22" s="46" t="s">
        <v>35</v>
      </c>
      <c r="M22" s="87"/>
      <c r="R22" s="47"/>
    </row>
    <row r="23" spans="2:21" ht="16" customHeight="1" x14ac:dyDescent="0.2">
      <c r="B23" s="28" t="s">
        <v>18</v>
      </c>
      <c r="D23" s="24">
        <v>5000</v>
      </c>
      <c r="E23" s="1" t="str">
        <f>VLOOKUP(LARGE(P9:P17,2),P9:U17,6,FALSE)</f>
        <v>Team 2</v>
      </c>
      <c r="G23" s="1" t="s">
        <v>24</v>
      </c>
      <c r="H23" s="24">
        <f t="shared" ca="1" si="1"/>
        <v>5000</v>
      </c>
      <c r="I23" s="39" t="str">
        <f t="shared" ref="I23:I30" si="2">G23</f>
        <v>Team 2</v>
      </c>
      <c r="J23" s="46" t="s">
        <v>35</v>
      </c>
      <c r="L23" s="87" t="str">
        <f ca="1">VLOOKUP(LARGE(H22:H30,2),H22:I30,2,FALSE)</f>
        <v>Team 2</v>
      </c>
      <c r="R23" s="47"/>
    </row>
    <row r="24" spans="2:21" ht="16" customHeight="1" x14ac:dyDescent="0.2">
      <c r="B24" s="28" t="s">
        <v>19</v>
      </c>
      <c r="D24" s="24">
        <v>1000</v>
      </c>
      <c r="E24" s="1" t="str">
        <f>VLOOKUP(LARGE(P9:P17,3),P9:U17,6,FALSE)</f>
        <v>Team 3</v>
      </c>
      <c r="G24" s="1" t="s">
        <v>25</v>
      </c>
      <c r="H24" s="24">
        <f t="shared" ca="1" si="1"/>
        <v>1000</v>
      </c>
      <c r="I24" s="39" t="str">
        <f t="shared" si="2"/>
        <v>Team 3</v>
      </c>
      <c r="J24" s="46" t="s">
        <v>35</v>
      </c>
      <c r="L24" s="87"/>
      <c r="M24" s="51"/>
      <c r="N24" s="88" t="str">
        <f ca="1">VLOOKUP(LARGE(H22:H30,3),H22:I30,2,FALSE)</f>
        <v>Team 3</v>
      </c>
      <c r="R24" s="47"/>
    </row>
    <row r="25" spans="2:21" ht="16" customHeight="1" x14ac:dyDescent="0.3">
      <c r="B25" s="29"/>
      <c r="D25" s="24"/>
      <c r="G25" s="1" t="s">
        <v>26</v>
      </c>
      <c r="H25" s="24">
        <f t="shared" ca="1" si="1"/>
        <v>0</v>
      </c>
      <c r="I25" s="39" t="str">
        <f t="shared" si="2"/>
        <v>Team 4</v>
      </c>
      <c r="J25" s="46" t="s">
        <v>35</v>
      </c>
      <c r="L25" s="59"/>
      <c r="M25" s="52"/>
      <c r="N25" s="88"/>
      <c r="R25" s="47"/>
      <c r="S25"/>
    </row>
    <row r="26" spans="2:21" ht="16" customHeight="1" x14ac:dyDescent="0.3">
      <c r="B26" s="28" t="s">
        <v>20</v>
      </c>
      <c r="D26" s="24">
        <v>8000</v>
      </c>
      <c r="E26" s="1" t="str">
        <f ca="1">VLOOKUP(LARGE(T9:T17,1),T9:U17,2,FALSE)</f>
        <v>Team 1</v>
      </c>
      <c r="G26" s="1" t="s">
        <v>27</v>
      </c>
      <c r="H26" s="24">
        <f t="shared" ca="1" si="1"/>
        <v>0</v>
      </c>
      <c r="I26" s="39" t="str">
        <f t="shared" si="2"/>
        <v>Team 5</v>
      </c>
      <c r="J26" s="46" t="s">
        <v>35</v>
      </c>
      <c r="L26" s="48"/>
      <c r="M26" s="60"/>
      <c r="N26" s="58"/>
      <c r="R26" s="47"/>
    </row>
    <row r="27" spans="2:21" ht="16" customHeight="1" x14ac:dyDescent="0.2">
      <c r="B27" s="29"/>
      <c r="D27" s="24"/>
      <c r="G27" s="1" t="s">
        <v>28</v>
      </c>
      <c r="H27" s="24">
        <f t="shared" ca="1" si="1"/>
        <v>0</v>
      </c>
      <c r="I27" s="39" t="str">
        <f t="shared" si="2"/>
        <v>Team 6</v>
      </c>
      <c r="J27" s="46" t="s">
        <v>35</v>
      </c>
      <c r="L27" s="49"/>
      <c r="M27" s="52"/>
      <c r="N27" s="54"/>
      <c r="R27" s="47"/>
    </row>
    <row r="28" spans="2:21" ht="16" customHeight="1" x14ac:dyDescent="0.2">
      <c r="B28" s="28" t="s">
        <v>21</v>
      </c>
      <c r="D28" s="24">
        <v>3000</v>
      </c>
      <c r="E28" s="1" t="str">
        <f>VLOOKUP(LARGE(R9:R17,1),R9:U17,4,FALSE)</f>
        <v>Team 1</v>
      </c>
      <c r="G28" s="1" t="s">
        <v>29</v>
      </c>
      <c r="H28" s="24">
        <f t="shared" ca="1" si="1"/>
        <v>0</v>
      </c>
      <c r="I28" s="39" t="str">
        <f t="shared" si="2"/>
        <v>Team 7</v>
      </c>
      <c r="J28" s="46" t="s">
        <v>35</v>
      </c>
      <c r="L28" s="49"/>
      <c r="M28" s="56"/>
      <c r="N28" s="57"/>
      <c r="R28" s="47"/>
    </row>
    <row r="29" spans="2:21" ht="16" customHeight="1" x14ac:dyDescent="0.2">
      <c r="G29" s="1" t="s">
        <v>30</v>
      </c>
      <c r="H29" s="24">
        <f t="shared" ca="1" si="1"/>
        <v>0</v>
      </c>
      <c r="I29" s="39" t="str">
        <f t="shared" si="2"/>
        <v>Team 8</v>
      </c>
      <c r="J29" s="46" t="s">
        <v>35</v>
      </c>
      <c r="L29" s="50"/>
      <c r="M29" s="53"/>
      <c r="N29" s="55"/>
      <c r="R29" s="47"/>
    </row>
    <row r="30" spans="2:21" ht="16" customHeight="1" x14ac:dyDescent="0.2">
      <c r="G30" s="1" t="s">
        <v>31</v>
      </c>
      <c r="H30" s="24">
        <f t="shared" ca="1" si="1"/>
        <v>0</v>
      </c>
      <c r="I30" s="39" t="str">
        <f t="shared" si="2"/>
        <v>Team 9</v>
      </c>
      <c r="J30" s="46" t="s">
        <v>35</v>
      </c>
      <c r="L30" s="63" t="s">
        <v>18</v>
      </c>
      <c r="M30" s="63" t="s">
        <v>17</v>
      </c>
      <c r="N30" s="63" t="s">
        <v>19</v>
      </c>
      <c r="R30" s="47"/>
    </row>
    <row r="31" spans="2:21" x14ac:dyDescent="0.2">
      <c r="J31" s="46"/>
      <c r="R31" s="47"/>
    </row>
    <row r="32" spans="2:21" ht="17" thickBot="1" x14ac:dyDescent="0.25">
      <c r="J32" s="43"/>
      <c r="K32" s="44"/>
      <c r="L32" s="44"/>
      <c r="M32" s="44"/>
      <c r="N32" s="44"/>
      <c r="O32" s="44"/>
      <c r="P32" s="44"/>
      <c r="Q32" s="44"/>
      <c r="R32" s="45"/>
    </row>
    <row r="33" ht="17" thickTop="1" x14ac:dyDescent="0.2"/>
  </sheetData>
  <mergeCells count="11">
    <mergeCell ref="P6:R7"/>
    <mergeCell ref="B2:R2"/>
    <mergeCell ref="B4:R4"/>
    <mergeCell ref="D6:G6"/>
    <mergeCell ref="L23:L24"/>
    <mergeCell ref="N24:N25"/>
    <mergeCell ref="M21:M22"/>
    <mergeCell ref="F7:G7"/>
    <mergeCell ref="D7:E7"/>
    <mergeCell ref="H6:H7"/>
    <mergeCell ref="J6:N7"/>
  </mergeCells>
  <pageMargins left="0.75" right="0.75" top="1" bottom="1" header="0.5" footer="0.5"/>
  <pageSetup orientation="portrait" horizontalDpi="4294967292" verticalDpi="4294967292"/>
  <ignoredErrors>
    <ignoredError sqref="E22:E25 H22:H30 E27:E28" emptyCellReferenc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Vehicles</vt:lpstr>
      <vt:lpstr>Race Day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Hannah</dc:creator>
  <cp:lastModifiedBy>Microsoft Office User</cp:lastModifiedBy>
  <dcterms:created xsi:type="dcterms:W3CDTF">2016-02-11T22:46:42Z</dcterms:created>
  <dcterms:modified xsi:type="dcterms:W3CDTF">2022-10-06T17:10:43Z</dcterms:modified>
</cp:coreProperties>
</file>